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499" documentId="8_{F9FBE2F3-55F8-4476-9787-196FD2BFAC62}" xr6:coauthVersionLast="47" xr6:coauthVersionMax="47" xr10:uidLastSave="{4FB5E2DE-ABB8-4569-8641-0B6500CC07C9}"/>
  <bookViews>
    <workbookView xWindow="28680" yWindow="-120" windowWidth="29040" windowHeight="15720" xr2:uid="{05346B0E-B177-47DE-A134-491B3EF6CB2E}"/>
  </bookViews>
  <sheets>
    <sheet name="Lisa 2 TTJA" sheetId="1" r:id="rId1"/>
  </sheets>
  <definedNames>
    <definedName name="_xlnm._FilterDatabase" localSheetId="0" hidden="1">'Lisa 2 TTJA'!$A$13:$N$57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4" i="1"/>
  <c r="N49" i="1"/>
  <c r="N50" i="1"/>
  <c r="N51" i="1"/>
  <c r="N52" i="1"/>
  <c r="N53" i="1"/>
  <c r="N33" i="1"/>
  <c r="J54" i="1"/>
  <c r="K54" i="1"/>
  <c r="L54" i="1"/>
  <c r="M54" i="1"/>
  <c r="K32" i="1"/>
  <c r="K31" i="1" s="1"/>
  <c r="L32" i="1"/>
  <c r="L31" i="1" s="1"/>
  <c r="M32" i="1"/>
  <c r="M31" i="1" s="1"/>
  <c r="N28" i="1"/>
  <c r="N29" i="1"/>
  <c r="N30" i="1"/>
  <c r="N27" i="1"/>
  <c r="I26" i="1"/>
  <c r="J26" i="1"/>
  <c r="K26" i="1"/>
  <c r="L26" i="1"/>
  <c r="M26" i="1"/>
  <c r="K16" i="1"/>
  <c r="K6" i="1"/>
  <c r="K7" i="1" s="1"/>
  <c r="K8" i="1"/>
  <c r="K9" i="1"/>
  <c r="K10" i="1"/>
  <c r="K11" i="1"/>
  <c r="N32" i="1" l="1"/>
  <c r="N31" i="1" s="1"/>
  <c r="N26" i="1"/>
  <c r="K12" i="1"/>
  <c r="I8" i="1"/>
  <c r="J8" i="1"/>
  <c r="L8" i="1"/>
  <c r="M8" i="1"/>
  <c r="H8" i="1"/>
  <c r="N8" i="1"/>
  <c r="H26" i="1"/>
  <c r="I54" i="1" l="1"/>
  <c r="I32" i="1"/>
  <c r="I31" i="1" s="1"/>
  <c r="J32" i="1"/>
  <c r="J31" i="1" s="1"/>
  <c r="N18" i="1"/>
  <c r="N19" i="1"/>
  <c r="N20" i="1"/>
  <c r="N21" i="1"/>
  <c r="N22" i="1"/>
  <c r="N23" i="1"/>
  <c r="N24" i="1"/>
  <c r="N25" i="1"/>
  <c r="N10" i="1"/>
  <c r="N55" i="1"/>
  <c r="N56" i="1"/>
  <c r="N57" i="1"/>
  <c r="N17" i="1"/>
  <c r="I16" i="1"/>
  <c r="J16" i="1"/>
  <c r="L16" i="1"/>
  <c r="M16" i="1"/>
  <c r="I6" i="1"/>
  <c r="I7" i="1" s="1"/>
  <c r="J6" i="1"/>
  <c r="J7" i="1" s="1"/>
  <c r="L6" i="1"/>
  <c r="L7" i="1" s="1"/>
  <c r="M6" i="1"/>
  <c r="M7" i="1" s="1"/>
  <c r="I9" i="1"/>
  <c r="J9" i="1"/>
  <c r="L9" i="1"/>
  <c r="M9" i="1"/>
  <c r="I10" i="1"/>
  <c r="J10" i="1"/>
  <c r="L10" i="1"/>
  <c r="M10" i="1"/>
  <c r="I11" i="1"/>
  <c r="J11" i="1"/>
  <c r="L11" i="1"/>
  <c r="M11" i="1"/>
  <c r="N54" i="1" l="1"/>
  <c r="N9" i="1"/>
  <c r="L12" i="1"/>
  <c r="N6" i="1"/>
  <c r="N7" i="1" s="1"/>
  <c r="N16" i="1"/>
  <c r="N11" i="1"/>
  <c r="M12" i="1"/>
  <c r="J12" i="1"/>
  <c r="I12" i="1"/>
  <c r="N12" i="1" l="1"/>
  <c r="H16" i="1"/>
  <c r="H32" i="1"/>
  <c r="H31" i="1" s="1"/>
  <c r="H9" i="1"/>
  <c r="H10" i="1"/>
  <c r="H11" i="1"/>
  <c r="H54" i="1" l="1"/>
  <c r="H6" i="1"/>
  <c r="H7" i="1" s="1"/>
  <c r="H12" i="1" l="1"/>
</calcChain>
</file>

<file path=xl/sharedStrings.xml><?xml version="1.0" encoding="utf-8"?>
<sst xmlns="http://schemas.openxmlformats.org/spreadsheetml/2006/main" count="214" uniqueCount="98">
  <si>
    <t>Tarbijakaitse ja Tehnilise Järelevalve Amet</t>
  </si>
  <si>
    <t>Tulud</t>
  </si>
  <si>
    <t>Tulud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</si>
  <si>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</si>
  <si>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</si>
  <si>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</si>
  <si>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</si>
  <si>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</si>
  <si>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</si>
  <si>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</si>
  <si>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</si>
  <si>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</si>
  <si>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</si>
  <si>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</si>
  <si>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</si>
  <si>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</si>
  <si>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</si>
  <si>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TULUD KOKKU</t>
  </si>
  <si>
    <t>XX010000</t>
  </si>
  <si>
    <t>Programmide ülene</t>
  </si>
  <si>
    <t>10</t>
  </si>
  <si>
    <t>Riigilõiv kasutusloa väljastamise eest</t>
  </si>
  <si>
    <t>Raudteeseaduse alusel teostatavate toimingute riigilõiv</t>
  </si>
  <si>
    <t>Elektroonilise side seaduse alusel teostatavate toimingute riigilõiv</t>
  </si>
  <si>
    <t>Muud riigilõivud</t>
  </si>
  <si>
    <t>Trahvid ja muud varalised karistused</t>
  </si>
  <si>
    <t>40</t>
  </si>
  <si>
    <t>44</t>
  </si>
  <si>
    <t>20</t>
  </si>
  <si>
    <t>SE000028</t>
  </si>
  <si>
    <t>Vahendid RKASile</t>
  </si>
  <si>
    <t>60</t>
  </si>
  <si>
    <t>TULEMUSVALDKOND  TEADUS-  JA  ARENDUSTEGEVUS  JA  ETTEVÕTLUS</t>
  </si>
  <si>
    <t>KÄIBEMAKS  KOKKU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</si>
  <si>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</si>
  <si>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Konto</t>
  </si>
  <si>
    <t>320320</t>
  </si>
  <si>
    <t>320500</t>
  </si>
  <si>
    <t>320540</t>
  </si>
  <si>
    <t>320570</t>
  </si>
  <si>
    <t>320999</t>
  </si>
  <si>
    <t>3880</t>
  </si>
  <si>
    <t>3888</t>
  </si>
  <si>
    <t>3232</t>
  </si>
  <si>
    <t>359</t>
  </si>
  <si>
    <t>TIEK0105</t>
  </si>
  <si>
    <t>Ettevõtluskeskkonna ja ettevõtlikkuse edendamine</t>
  </si>
  <si>
    <t>TIEK0106</t>
  </si>
  <si>
    <t>Taristu valdkonna ohuennetus ja tegevuslubade andmine</t>
  </si>
  <si>
    <t>50</t>
  </si>
  <si>
    <t>Kulud - tööjõukulud</t>
  </si>
  <si>
    <t>Kulud - majandamiskulud</t>
  </si>
  <si>
    <t>55</t>
  </si>
  <si>
    <t>61</t>
  </si>
  <si>
    <t>Lisa 2</t>
  </si>
  <si>
    <t>Tulud muudelt majandusaladelt</t>
  </si>
  <si>
    <t>Tegevuslitsentside ja tegevuslubade väljastamise ja pikendamise riigilõiv</t>
  </si>
  <si>
    <t>Eespool nimetamata muud tulud</t>
  </si>
  <si>
    <t>Käibemaksukulu majandamiskuludelt</t>
  </si>
  <si>
    <t>601000</t>
  </si>
  <si>
    <t>ETTEVÕTLUSKESKKONNA  PROGRAMMI  KULUD  KOKKU</t>
  </si>
  <si>
    <t>Saadud välistoetus</t>
  </si>
  <si>
    <t>Kulud - muud tegevuskulud</t>
  </si>
  <si>
    <t>Kulud - tööjõukulud (tarbijanõustamiskeskus)</t>
  </si>
  <si>
    <t>Kulud - majandamiskulud (tarbijanõustamiskeskus)</t>
  </si>
  <si>
    <t>Kulud - tööjõukulud (RB tehn abi, RePower)</t>
  </si>
  <si>
    <t>Kulud - majandamiskulud (RB tehn abi, RePower)</t>
  </si>
  <si>
    <t xml:space="preserve">MKMi 31.12.2025 kk nr 128 kinnitatud 2026. aasta eelarve </t>
  </si>
  <si>
    <t>MKMi 23.01.2026 kk nr 4</t>
  </si>
  <si>
    <t>MKMi 05.05.2026 kk nr 35</t>
  </si>
  <si>
    <t>2026. aasta lisaeelarve seadus 17.06.2026</t>
  </si>
  <si>
    <t>EELARVE_ ULE</t>
  </si>
  <si>
    <t>RESERV</t>
  </si>
  <si>
    <t>LISA-EELARVE</t>
  </si>
  <si>
    <t>2026_01</t>
  </si>
  <si>
    <t>2026_05</t>
  </si>
  <si>
    <t>2026_06</t>
  </si>
  <si>
    <t>2026_08</t>
  </si>
  <si>
    <t>Lõplik eelarve 2026</t>
  </si>
  <si>
    <t>RaMi 02.06.2026 kk nr 45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</si>
  <si>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2026. a eelarvete kinnitamine" juurde (muudetud sõnastuses)</t>
  </si>
  <si>
    <t>INVESTEERINGUD KOKKU</t>
  </si>
  <si>
    <t>IN002000</t>
  </si>
  <si>
    <t>IT investeeringud</t>
  </si>
  <si>
    <t>SR070097</t>
  </si>
  <si>
    <t>Laiapindne riigikaitse 2025</t>
  </si>
  <si>
    <t>SR070066</t>
  </si>
  <si>
    <t>Nimemärgiste register, andmebaasi litsents</t>
  </si>
  <si>
    <t>15</t>
  </si>
  <si>
    <t>Materiaalse ja immateriaalse põhivara soetused</t>
  </si>
  <si>
    <t>SR070072</t>
  </si>
  <si>
    <t>Küberturvalisuse tugevdamise kulud</t>
  </si>
  <si>
    <t>2026_04</t>
  </si>
  <si>
    <t>RaMi 22.04.2026 kk nr 32</t>
  </si>
  <si>
    <t>SR070032</t>
  </si>
  <si>
    <t>Laia riigikaitse arendamine 2026</t>
  </si>
  <si>
    <t>SR070045</t>
  </si>
  <si>
    <t>Infosüsteemide turvatestimise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</si>
</sst>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0" xfId="1" applyFont="1"/>
    <xf numFmtId="3" fontId="7" fillId="0" borderId="0" xfId="1" applyNumberFormat="1" applyFont="1" applyAlignment="1">
      <alignment horizontal="right" wrapText="1"/>
    </xf>
    <xf numFmtId="3" fontId="8" fillId="0" borderId="0" xfId="1" applyNumberFormat="1" applyFont="1" applyAlignment="1" applyProtection="1">
      <alignment horizontal="right"/>
      <protection hidden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horizontal="right" wrapText="1"/>
    </xf>
    <xf numFmtId="49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2" borderId="1" xfId="2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15" fillId="0" borderId="1" xfId="1" applyFont="1" applyBorder="1"/>
    <xf numFmtId="3" fontId="15" fillId="0" borderId="1" xfId="1" applyNumberFormat="1" applyFont="1" applyBorder="1"/>
    <xf numFmtId="0" fontId="16" fillId="0" borderId="0" xfId="0" applyFont="1"/>
    <xf numFmtId="0" fontId="16" fillId="0" borderId="1" xfId="0" applyFont="1" applyBorder="1"/>
    <xf numFmtId="0" fontId="15" fillId="0" borderId="1" xfId="0" applyFont="1" applyBorder="1"/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3" fontId="15" fillId="0" borderId="1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14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/>
    </xf>
    <xf numFmtId="3" fontId="15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0" fillId="3" borderId="1" xfId="0" applyFill="1" applyBorder="1"/>
    <xf numFmtId="3" fontId="4" fillId="3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0" fillId="2" borderId="1" xfId="0" applyFill="1" applyBorder="1"/>
    <xf numFmtId="3" fontId="4" fillId="2" borderId="1" xfId="0" applyNumberFormat="1" applyFont="1" applyFill="1" applyBorder="1"/>
    <xf numFmtId="0" fontId="17" fillId="2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15" fillId="0" borderId="0" xfId="0" applyNumberFormat="1" applyFont="1"/>
    <xf numFmtId="0" fontId="15" fillId="0" borderId="1" xfId="2" quotePrefix="1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0" xfId="0" applyFont="1"/>
    <xf numFmtId="3" fontId="19" fillId="0" borderId="0" xfId="0" applyNumberFormat="1" applyFont="1"/>
    <xf numFmtId="0" fontId="20" fillId="0" borderId="0" xfId="0" applyFont="1"/>
    <xf numFmtId="0" fontId="4" fillId="0" borderId="0" xfId="0" applyFont="1" applyAlignment="1">
      <alignment horizontal="right"/>
    </xf>
    <xf numFmtId="3" fontId="1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/>
    <xf numFmtId="0" fontId="15" fillId="0" borderId="1" xfId="1" applyFont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14" fillId="2" borderId="2" xfId="1" applyFont="1" applyFill="1" applyBorder="1" applyAlignment="1">
      <alignment vertical="center"/>
    </xf>
    <xf numFmtId="0" fontId="0" fillId="0" borderId="4" xfId="0" applyBorder="1"/>
    <xf numFmtId="0" fontId="14" fillId="2" borderId="1" xfId="2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0" fillId="0" borderId="3" xfId="0" applyBorder="1"/>
    <xf numFmtId="0" fontId="6" fillId="3" borderId="1" xfId="0" applyFont="1" applyFill="1" applyBorder="1" applyAlignment="1">
      <alignment horizontal="center" vertical="center" wrapText="1"/>
    </xf>
  </cellXfs>
  <cellStyles count="5">
    <cellStyle name="Normaallaad" xfId="0" builtinId="0"/>
    <cellStyle name="Normaallaad 2" xfId="1" xr:uid="{5B278C98-12C0-4749-BC09-1BD921F29625}"/>
    <cellStyle name="Normaallaad 4" xfId="2" xr:uid="{FF2256EE-252E-4964-B835-AAAF649D750F}"/>
    <cellStyle name="Normaallaad 4 2" xfId="3" xr:uid="{79BC7214-91FF-4160-8E27-5E25E21BAE5B}"/>
    <cellStyle name="Normal 25" xfId="4" xr:uid="{3CC8FADE-746E-47FD-ABCE-CF3B5E6C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E59-DB5E-41CB-BD2D-1C70DBC9B77F}">
  <sheetPr>
    <pageSetUpPr fitToPage="1"/>
  </sheetPr>
  <dimension ref="A1:N61"/>
  <sheetViews>
    <sheetView tabSelected="1" topLeftCell="A13" zoomScaleNormal="100" workbookViewId="0">
      <selection activeCell="M13" sqref="M13"/>
    </sheetView>
  </sheetViews>
  <sheetFormatPr defaultRowHeight="14.6" x14ac:dyDescent="0.4"/>
  <cols>
    <col min="1" max="1" width="10" customWidth="1"/>
    <col min="2" max="2" width="22.3828125" customWidth="1"/>
    <col min="3" max="3" width="6.84375" style="3" customWidth="1"/>
    <col min="4" max="4" width="9.3828125" customWidth="1"/>
    <col min="5" max="5" width="25.3828125" customWidth="1"/>
    <col min="6" max="6" width="7.15234375" customWidth="1"/>
    <col min="7" max="7" width="37.15234375" customWidth="1"/>
    <col min="8" max="8" width="12.15234375" customWidth="1"/>
    <col min="13" max="13" width="9.69140625" customWidth="1"/>
    <col min="14" max="14" width="10.15234375" customWidth="1"/>
  </cols>
  <sheetData>
    <row r="1" spans="1:14" x14ac:dyDescent="0.4">
      <c r="C1" s="1"/>
      <c r="D1" s="2"/>
      <c r="E1" s="2"/>
      <c r="F1" s="2"/>
      <c r="G1" s="66"/>
      <c r="N1" s="67" t="s">
        <v>54</v>
      </c>
    </row>
    <row r="2" spans="1:14" ht="14.5" customHeight="1" x14ac:dyDescent="0.4">
      <c r="D2" s="4"/>
      <c r="E2" s="69"/>
      <c r="F2" s="69"/>
      <c r="G2" s="82" t="s">
        <v>80</v>
      </c>
      <c r="H2" s="83"/>
      <c r="I2" s="83"/>
      <c r="J2" s="83"/>
      <c r="K2" s="83"/>
      <c r="L2" s="83"/>
      <c r="M2" s="83"/>
      <c r="N2" s="83"/>
    </row>
    <row r="3" spans="1:14" x14ac:dyDescent="0.4">
      <c r="C3" s="4"/>
      <c r="D3" s="4"/>
      <c r="E3" s="69"/>
      <c r="F3" s="69"/>
      <c r="G3" s="83"/>
      <c r="H3" s="83"/>
      <c r="I3" s="83"/>
      <c r="J3" s="83"/>
      <c r="K3" s="83"/>
      <c r="L3" s="83"/>
      <c r="M3" s="83"/>
      <c r="N3" s="83"/>
    </row>
    <row r="4" spans="1:14" x14ac:dyDescent="0.4">
      <c r="C4" s="5"/>
      <c r="D4" s="5"/>
      <c r="E4" s="52"/>
      <c r="F4" s="52"/>
      <c r="G4" s="52"/>
      <c r="H4" s="52"/>
    </row>
    <row r="5" spans="1:14" x14ac:dyDescent="0.4">
      <c r="A5" s="6" t="s">
        <v>0</v>
      </c>
      <c r="G5" s="64"/>
      <c r="H5" s="65"/>
    </row>
    <row r="6" spans="1:14" x14ac:dyDescent="0.4">
      <c r="A6" s="6"/>
      <c r="G6" s="7" t="s">
        <v>1</v>
      </c>
      <c r="H6" s="8">
        <f>+SUBTOTAL(9, H17:H25)</f>
        <v>6247368.0014999984</v>
      </c>
      <c r="I6" s="8">
        <f t="shared" ref="I6:N6" si="0">+SUBTOTAL(9, I17:I25)</f>
        <v>0</v>
      </c>
      <c r="J6" s="8">
        <f t="shared" si="0"/>
        <v>0</v>
      </c>
      <c r="K6" s="8">
        <f t="shared" ref="K6" si="1">+SUBTOTAL(9, K17:K25)</f>
        <v>0</v>
      </c>
      <c r="L6" s="8">
        <f t="shared" si="0"/>
        <v>0</v>
      </c>
      <c r="M6" s="8">
        <f t="shared" si="0"/>
        <v>0</v>
      </c>
      <c r="N6" s="8">
        <f t="shared" si="0"/>
        <v>6247368.0014999984</v>
      </c>
    </row>
    <row r="7" spans="1:14" x14ac:dyDescent="0.4">
      <c r="A7" s="6"/>
      <c r="G7" s="9" t="s">
        <v>2</v>
      </c>
      <c r="H7" s="10">
        <f>SUM(H6)</f>
        <v>6247368.0014999984</v>
      </c>
      <c r="I7" s="10">
        <f t="shared" ref="I7:N7" si="2">SUM(I6)</f>
        <v>0</v>
      </c>
      <c r="J7" s="10">
        <f t="shared" si="2"/>
        <v>0</v>
      </c>
      <c r="K7" s="10">
        <f t="shared" si="2"/>
        <v>0</v>
      </c>
      <c r="L7" s="10">
        <f t="shared" si="2"/>
        <v>0</v>
      </c>
      <c r="M7" s="10">
        <f t="shared" si="2"/>
        <v>0</v>
      </c>
      <c r="N7" s="10">
        <f t="shared" si="2"/>
        <v>6247368.0014999984</v>
      </c>
    </row>
    <row r="8" spans="1:14" x14ac:dyDescent="0.4">
      <c r="A8" s="6"/>
      <c r="G8" s="11" t="s">
        <v>3</v>
      </c>
      <c r="H8" s="8">
        <f t="shared" ref="H8:N8" si="3">SUMIF($F$27:$F$53,"15",H$27:H$53)</f>
        <v>0</v>
      </c>
      <c r="I8" s="8">
        <f t="shared" si="3"/>
        <v>-176299</v>
      </c>
      <c r="J8" s="8">
        <f t="shared" si="3"/>
        <v>0</v>
      </c>
      <c r="K8" s="8">
        <f t="shared" si="3"/>
        <v>-135000</v>
      </c>
      <c r="L8" s="8">
        <f t="shared" si="3"/>
        <v>0</v>
      </c>
      <c r="M8" s="8">
        <f t="shared" si="3"/>
        <v>0</v>
      </c>
      <c r="N8" s="8">
        <f t="shared" si="3"/>
        <v>-311299</v>
      </c>
    </row>
    <row r="9" spans="1:14" x14ac:dyDescent="0.4">
      <c r="A9" s="6"/>
      <c r="G9" s="11" t="s">
        <v>4</v>
      </c>
      <c r="H9" s="8">
        <f t="shared" ref="H9:N9" si="4">SUMIF($G$33:$G$53,"Kulud*",H$33:H$53)</f>
        <v>-8631609.1496000011</v>
      </c>
      <c r="I9" s="8">
        <f t="shared" si="4"/>
        <v>-122981</v>
      </c>
      <c r="J9" s="8">
        <f t="shared" si="4"/>
        <v>-1772431.1272716511</v>
      </c>
      <c r="K9" s="8">
        <f t="shared" si="4"/>
        <v>-50000</v>
      </c>
      <c r="L9" s="8">
        <f t="shared" si="4"/>
        <v>-72000</v>
      </c>
      <c r="M9" s="8">
        <f t="shared" si="4"/>
        <v>468300.00030000001</v>
      </c>
      <c r="N9" s="8">
        <f t="shared" si="4"/>
        <v>-10180721.27657165</v>
      </c>
    </row>
    <row r="10" spans="1:14" x14ac:dyDescent="0.4">
      <c r="A10" s="6"/>
      <c r="G10" s="7" t="s">
        <v>5</v>
      </c>
      <c r="H10" s="8">
        <f t="shared" ref="H10:N10" si="5">SUMIF($G$32:$G$53,"Põhivara kulum*",H$32:H$53)</f>
        <v>-432183</v>
      </c>
      <c r="I10" s="8">
        <f t="shared" si="5"/>
        <v>0</v>
      </c>
      <c r="J10" s="8">
        <f t="shared" si="5"/>
        <v>0</v>
      </c>
      <c r="K10" s="8">
        <f t="shared" si="5"/>
        <v>0</v>
      </c>
      <c r="L10" s="8">
        <f t="shared" si="5"/>
        <v>0</v>
      </c>
      <c r="M10" s="8">
        <f t="shared" si="5"/>
        <v>0</v>
      </c>
      <c r="N10" s="8">
        <f t="shared" si="5"/>
        <v>-432183</v>
      </c>
    </row>
    <row r="11" spans="1:14" x14ac:dyDescent="0.4">
      <c r="A11" s="6"/>
      <c r="G11" s="7" t="s">
        <v>6</v>
      </c>
      <c r="H11" s="8">
        <f>+SUBTOTAL(9, H55:H57)</f>
        <v>-373626.29989999998</v>
      </c>
      <c r="I11" s="8">
        <f t="shared" ref="I11:N11" si="6">+SUBTOTAL(9, I55:I57)</f>
        <v>0</v>
      </c>
      <c r="J11" s="8">
        <f t="shared" si="6"/>
        <v>0</v>
      </c>
      <c r="K11" s="8">
        <f t="shared" ref="K11" si="7">+SUBTOTAL(9, K55:K57)</f>
        <v>0</v>
      </c>
      <c r="L11" s="8">
        <f t="shared" si="6"/>
        <v>0</v>
      </c>
      <c r="M11" s="8">
        <f t="shared" si="6"/>
        <v>0</v>
      </c>
      <c r="N11" s="8">
        <f t="shared" si="6"/>
        <v>-373626.29989999998</v>
      </c>
    </row>
    <row r="12" spans="1:14" x14ac:dyDescent="0.4">
      <c r="G12" s="9" t="s">
        <v>7</v>
      </c>
      <c r="H12" s="12">
        <f t="shared" ref="H12:N12" si="8">SUM(H8:H11)</f>
        <v>-9437418.449500002</v>
      </c>
      <c r="I12" s="12">
        <f t="shared" si="8"/>
        <v>-299280</v>
      </c>
      <c r="J12" s="12">
        <f t="shared" si="8"/>
        <v>-1772431.1272716511</v>
      </c>
      <c r="K12" s="12">
        <f t="shared" ref="K12" si="9">SUM(K8:K11)</f>
        <v>-185000</v>
      </c>
      <c r="L12" s="12">
        <f t="shared" si="8"/>
        <v>-72000</v>
      </c>
      <c r="M12" s="12">
        <f t="shared" si="8"/>
        <v>468300.00030000001</v>
      </c>
      <c r="N12" s="12">
        <f t="shared" si="8"/>
        <v>-11297829.576471649</v>
      </c>
    </row>
    <row r="13" spans="1:14" ht="81.45" customHeight="1" x14ac:dyDescent="0.4">
      <c r="A13" s="13" t="s">
        <v>8</v>
      </c>
      <c r="B13" s="13" t="s">
        <v>9</v>
      </c>
      <c r="C13" s="14" t="s">
        <v>10</v>
      </c>
      <c r="D13" s="13" t="s">
        <v>11</v>
      </c>
      <c r="E13" s="13" t="s">
        <v>12</v>
      </c>
      <c r="F13" s="13" t="s">
        <v>35</v>
      </c>
      <c r="G13" s="13" t="s">
        <v>13</v>
      </c>
      <c r="H13" s="71" t="s">
        <v>67</v>
      </c>
      <c r="I13" s="71" t="s">
        <v>68</v>
      </c>
      <c r="J13" s="71" t="s">
        <v>69</v>
      </c>
      <c r="K13" s="71" t="s">
        <v>93</v>
      </c>
      <c r="L13" s="71" t="s">
        <v>79</v>
      </c>
      <c r="M13" s="90" t="s">
        <v>70</v>
      </c>
      <c r="N13" s="71" t="s">
        <v>78</v>
      </c>
    </row>
    <row r="14" spans="1:14" ht="25.75" x14ac:dyDescent="0.4">
      <c r="A14" s="15"/>
      <c r="B14" s="15"/>
      <c r="C14" s="16"/>
      <c r="D14" s="17"/>
      <c r="E14" s="18"/>
      <c r="F14" s="18"/>
      <c r="G14" s="19" t="s">
        <v>14</v>
      </c>
      <c r="H14" s="20"/>
      <c r="I14" s="72" t="s">
        <v>71</v>
      </c>
      <c r="J14" s="20" t="s">
        <v>71</v>
      </c>
      <c r="K14" s="73" t="s">
        <v>72</v>
      </c>
      <c r="L14" s="73" t="s">
        <v>72</v>
      </c>
      <c r="M14" s="74" t="s">
        <v>73</v>
      </c>
      <c r="N14" s="17"/>
    </row>
    <row r="15" spans="1:14" x14ac:dyDescent="0.4">
      <c r="A15" s="17" t="s">
        <v>15</v>
      </c>
      <c r="B15" s="17" t="s">
        <v>15</v>
      </c>
      <c r="C15" s="21" t="s">
        <v>15</v>
      </c>
      <c r="D15" s="17"/>
      <c r="E15" s="18"/>
      <c r="F15" s="18"/>
      <c r="G15" s="19" t="s">
        <v>16</v>
      </c>
      <c r="H15" s="70"/>
      <c r="I15" s="75" t="s">
        <v>74</v>
      </c>
      <c r="J15" s="75" t="s">
        <v>75</v>
      </c>
      <c r="K15" s="75" t="s">
        <v>92</v>
      </c>
      <c r="L15" s="75" t="s">
        <v>76</v>
      </c>
      <c r="M15" s="76" t="s">
        <v>77</v>
      </c>
      <c r="N15" s="17"/>
    </row>
    <row r="16" spans="1:14" x14ac:dyDescent="0.4">
      <c r="A16" s="87" t="s">
        <v>17</v>
      </c>
      <c r="B16" s="87"/>
      <c r="C16" s="22"/>
      <c r="D16" s="23"/>
      <c r="E16" s="23"/>
      <c r="F16" s="23"/>
      <c r="G16" s="23"/>
      <c r="H16" s="24">
        <f>+SUBTOTAL(9, H17:H25)</f>
        <v>6247368.0014999984</v>
      </c>
      <c r="I16" s="24">
        <f t="shared" ref="I16:N16" si="10">+SUBTOTAL(9, I17:I25)</f>
        <v>0</v>
      </c>
      <c r="J16" s="24">
        <f t="shared" si="10"/>
        <v>0</v>
      </c>
      <c r="K16" s="24">
        <f t="shared" si="10"/>
        <v>0</v>
      </c>
      <c r="L16" s="24">
        <f t="shared" si="10"/>
        <v>0</v>
      </c>
      <c r="M16" s="24">
        <f t="shared" si="10"/>
        <v>0</v>
      </c>
      <c r="N16" s="24">
        <f t="shared" si="10"/>
        <v>6247368.0014999984</v>
      </c>
    </row>
    <row r="17" spans="1:14" s="28" customFormat="1" x14ac:dyDescent="0.4">
      <c r="A17" s="25" t="s">
        <v>18</v>
      </c>
      <c r="B17" s="25" t="s">
        <v>19</v>
      </c>
      <c r="C17" s="60" t="s">
        <v>20</v>
      </c>
      <c r="D17" s="17" t="s">
        <v>15</v>
      </c>
      <c r="E17" s="17" t="s">
        <v>15</v>
      </c>
      <c r="F17" s="25" t="s">
        <v>36</v>
      </c>
      <c r="G17" s="26" t="s">
        <v>21</v>
      </c>
      <c r="H17" s="27">
        <v>150500.0001</v>
      </c>
      <c r="I17" s="29"/>
      <c r="J17" s="29"/>
      <c r="K17" s="29"/>
      <c r="L17" s="29"/>
      <c r="M17" s="29"/>
      <c r="N17" s="68">
        <f t="shared" ref="N17:N25" si="11">+H17+I17+J17+L17+M17</f>
        <v>150500.0001</v>
      </c>
    </row>
    <row r="18" spans="1:14" s="28" customFormat="1" ht="25.75" x14ac:dyDescent="0.4">
      <c r="A18" s="29"/>
      <c r="B18" s="30"/>
      <c r="C18" s="60" t="s">
        <v>20</v>
      </c>
      <c r="D18" s="29"/>
      <c r="E18" s="29"/>
      <c r="F18" s="32" t="s">
        <v>37</v>
      </c>
      <c r="G18" s="33" t="s">
        <v>22</v>
      </c>
      <c r="H18" s="68">
        <v>207500.00009999989</v>
      </c>
      <c r="I18" s="26"/>
      <c r="J18" s="29"/>
      <c r="K18" s="29"/>
      <c r="L18" s="29"/>
      <c r="M18" s="29"/>
      <c r="N18" s="68">
        <f t="shared" si="11"/>
        <v>207500.00009999989</v>
      </c>
    </row>
    <row r="19" spans="1:14" s="35" customFormat="1" ht="25.75" x14ac:dyDescent="0.4">
      <c r="A19" s="31"/>
      <c r="B19" s="32"/>
      <c r="C19" s="61" t="s">
        <v>20</v>
      </c>
      <c r="D19" s="31"/>
      <c r="E19" s="31"/>
      <c r="F19" s="32" t="s">
        <v>38</v>
      </c>
      <c r="G19" s="33" t="s">
        <v>56</v>
      </c>
      <c r="H19" s="34">
        <v>29000.000099999997</v>
      </c>
      <c r="I19" s="78"/>
      <c r="J19" s="31"/>
      <c r="K19" s="31"/>
      <c r="L19" s="31"/>
      <c r="M19" s="31"/>
      <c r="N19" s="68">
        <f t="shared" si="11"/>
        <v>29000.000099999997</v>
      </c>
    </row>
    <row r="20" spans="1:14" s="35" customFormat="1" ht="25.75" x14ac:dyDescent="0.4">
      <c r="A20" s="36"/>
      <c r="B20" s="37"/>
      <c r="C20" s="61" t="s">
        <v>20</v>
      </c>
      <c r="D20" s="19"/>
      <c r="E20" s="19"/>
      <c r="F20" s="54" t="s">
        <v>39</v>
      </c>
      <c r="G20" s="33" t="s">
        <v>23</v>
      </c>
      <c r="H20" s="34">
        <v>4950000.0000999998</v>
      </c>
      <c r="I20" s="78"/>
      <c r="J20" s="31"/>
      <c r="K20" s="31"/>
      <c r="L20" s="31"/>
      <c r="M20" s="31"/>
      <c r="N20" s="68">
        <f t="shared" si="11"/>
        <v>4950000.0000999998</v>
      </c>
    </row>
    <row r="21" spans="1:14" s="35" customFormat="1" x14ac:dyDescent="0.35">
      <c r="A21" s="36"/>
      <c r="B21" s="37"/>
      <c r="C21" s="61" t="s">
        <v>20</v>
      </c>
      <c r="D21" s="19"/>
      <c r="E21" s="19"/>
      <c r="F21" s="55" t="s">
        <v>40</v>
      </c>
      <c r="G21" s="26" t="s">
        <v>24</v>
      </c>
      <c r="H21" s="34">
        <v>2140.0001000000002</v>
      </c>
      <c r="I21" s="31"/>
      <c r="J21" s="31"/>
      <c r="K21" s="31"/>
      <c r="L21" s="31"/>
      <c r="M21" s="31"/>
      <c r="N21" s="68">
        <f t="shared" si="11"/>
        <v>2140.0001000000002</v>
      </c>
    </row>
    <row r="22" spans="1:14" s="35" customFormat="1" x14ac:dyDescent="0.35">
      <c r="A22" s="36"/>
      <c r="B22" s="37"/>
      <c r="C22" s="61" t="s">
        <v>20</v>
      </c>
      <c r="D22" s="19"/>
      <c r="E22" s="19"/>
      <c r="F22" s="55" t="s">
        <v>41</v>
      </c>
      <c r="G22" s="26" t="s">
        <v>25</v>
      </c>
      <c r="H22" s="34">
        <v>3000.0001000000002</v>
      </c>
      <c r="I22" s="31"/>
      <c r="J22" s="31"/>
      <c r="K22" s="31"/>
      <c r="L22" s="31"/>
      <c r="M22" s="31"/>
      <c r="N22" s="68">
        <f t="shared" si="11"/>
        <v>3000.0001000000002</v>
      </c>
    </row>
    <row r="23" spans="1:14" s="28" customFormat="1" x14ac:dyDescent="0.4">
      <c r="A23" s="38"/>
      <c r="B23" s="39"/>
      <c r="C23" s="60" t="s">
        <v>20</v>
      </c>
      <c r="D23" s="19"/>
      <c r="E23" s="19"/>
      <c r="F23" s="55" t="s">
        <v>42</v>
      </c>
      <c r="G23" s="53" t="s">
        <v>57</v>
      </c>
      <c r="H23" s="40">
        <v>6000.0002000000004</v>
      </c>
      <c r="I23" s="29"/>
      <c r="J23" s="29"/>
      <c r="K23" s="29"/>
      <c r="L23" s="29"/>
      <c r="M23" s="29"/>
      <c r="N23" s="68">
        <f t="shared" si="11"/>
        <v>6000.0002000000004</v>
      </c>
    </row>
    <row r="24" spans="1:14" s="28" customFormat="1" x14ac:dyDescent="0.4">
      <c r="A24" s="17"/>
      <c r="B24" s="25"/>
      <c r="C24" s="60" t="s">
        <v>26</v>
      </c>
      <c r="D24" s="17" t="s">
        <v>15</v>
      </c>
      <c r="E24" s="17" t="s">
        <v>15</v>
      </c>
      <c r="F24" s="55" t="s">
        <v>44</v>
      </c>
      <c r="G24" s="25" t="s">
        <v>61</v>
      </c>
      <c r="H24" s="41">
        <v>896228.00049999997</v>
      </c>
      <c r="I24" s="29"/>
      <c r="J24" s="29"/>
      <c r="K24" s="29"/>
      <c r="L24" s="29"/>
      <c r="M24" s="29"/>
      <c r="N24" s="68">
        <f t="shared" si="11"/>
        <v>896228.00049999997</v>
      </c>
    </row>
    <row r="25" spans="1:14" s="28" customFormat="1" x14ac:dyDescent="0.4">
      <c r="A25" s="17"/>
      <c r="B25" s="25"/>
      <c r="C25" s="60" t="s">
        <v>27</v>
      </c>
      <c r="D25" s="17" t="s">
        <v>15</v>
      </c>
      <c r="E25" s="17" t="s">
        <v>15</v>
      </c>
      <c r="F25" s="55" t="s">
        <v>43</v>
      </c>
      <c r="G25" s="25" t="s">
        <v>55</v>
      </c>
      <c r="H25" s="41">
        <v>3000.0001999999999</v>
      </c>
      <c r="I25" s="29"/>
      <c r="J25" s="29"/>
      <c r="K25" s="29"/>
      <c r="L25" s="29"/>
      <c r="M25" s="29"/>
      <c r="N25" s="68">
        <f t="shared" si="11"/>
        <v>3000.0001999999999</v>
      </c>
    </row>
    <row r="26" spans="1:14" s="28" customFormat="1" x14ac:dyDescent="0.4">
      <c r="A26" s="85" t="s">
        <v>81</v>
      </c>
      <c r="B26" s="86"/>
      <c r="C26" s="80"/>
      <c r="D26" s="47"/>
      <c r="E26" s="47"/>
      <c r="F26" s="81"/>
      <c r="G26" s="79"/>
      <c r="H26" s="48">
        <f>+SUBTOTAL(9,H27:H30)</f>
        <v>0</v>
      </c>
      <c r="I26" s="48">
        <f t="shared" ref="I26:N26" si="12">+SUBTOTAL(9,I27:I30)</f>
        <v>-176299</v>
      </c>
      <c r="J26" s="48">
        <f t="shared" si="12"/>
        <v>0</v>
      </c>
      <c r="K26" s="48">
        <f t="shared" si="12"/>
        <v>-135000</v>
      </c>
      <c r="L26" s="48">
        <f t="shared" si="12"/>
        <v>0</v>
      </c>
      <c r="M26" s="48">
        <f t="shared" si="12"/>
        <v>0</v>
      </c>
      <c r="N26" s="48">
        <f t="shared" si="12"/>
        <v>-311299</v>
      </c>
    </row>
    <row r="27" spans="1:14" s="28" customFormat="1" x14ac:dyDescent="0.4">
      <c r="A27" s="25" t="s">
        <v>18</v>
      </c>
      <c r="B27" s="25" t="s">
        <v>19</v>
      </c>
      <c r="C27" s="61" t="s">
        <v>28</v>
      </c>
      <c r="D27" s="44" t="s">
        <v>82</v>
      </c>
      <c r="E27" s="44" t="s">
        <v>83</v>
      </c>
      <c r="F27" s="25" t="s">
        <v>88</v>
      </c>
      <c r="G27" s="45" t="s">
        <v>89</v>
      </c>
      <c r="H27" s="41">
        <v>0</v>
      </c>
      <c r="I27" s="77">
        <v>-18372</v>
      </c>
      <c r="J27" s="29"/>
      <c r="K27" s="29"/>
      <c r="L27" s="29"/>
      <c r="M27" s="29"/>
      <c r="N27" s="68">
        <f>+H27+I27+J27+L27+M27+K27</f>
        <v>-18372</v>
      </c>
    </row>
    <row r="28" spans="1:14" s="28" customFormat="1" x14ac:dyDescent="0.4">
      <c r="A28" s="25"/>
      <c r="B28" s="25"/>
      <c r="C28" s="61" t="s">
        <v>28</v>
      </c>
      <c r="D28" s="2" t="s">
        <v>94</v>
      </c>
      <c r="E28" s="2" t="s">
        <v>95</v>
      </c>
      <c r="F28" s="25" t="s">
        <v>88</v>
      </c>
      <c r="G28" s="45" t="s">
        <v>89</v>
      </c>
      <c r="H28" s="41">
        <v>0</v>
      </c>
      <c r="I28" s="77"/>
      <c r="J28" s="29"/>
      <c r="K28" s="77">
        <v>-135000</v>
      </c>
      <c r="L28" s="29"/>
      <c r="M28" s="29"/>
      <c r="N28" s="68">
        <f t="shared" ref="N28:N30" si="13">+H28+I28+J28+L28+M28+K28</f>
        <v>-135000</v>
      </c>
    </row>
    <row r="29" spans="1:14" s="28" customFormat="1" x14ac:dyDescent="0.4">
      <c r="A29" s="17"/>
      <c r="B29" s="25"/>
      <c r="C29" s="61" t="s">
        <v>28</v>
      </c>
      <c r="D29" s="44" t="s">
        <v>84</v>
      </c>
      <c r="E29" s="44" t="s">
        <v>85</v>
      </c>
      <c r="F29" s="25" t="s">
        <v>88</v>
      </c>
      <c r="G29" s="45" t="s">
        <v>89</v>
      </c>
      <c r="H29" s="41">
        <v>0</v>
      </c>
      <c r="I29" s="77">
        <v>-7927</v>
      </c>
      <c r="J29" s="29"/>
      <c r="K29" s="29"/>
      <c r="L29" s="29"/>
      <c r="M29" s="29"/>
      <c r="N29" s="68">
        <f t="shared" si="13"/>
        <v>-7927</v>
      </c>
    </row>
    <row r="30" spans="1:14" s="28" customFormat="1" x14ac:dyDescent="0.4">
      <c r="A30" s="17"/>
      <c r="B30" s="25"/>
      <c r="C30" s="61" t="s">
        <v>28</v>
      </c>
      <c r="D30" s="44" t="s">
        <v>86</v>
      </c>
      <c r="E30" s="44" t="s">
        <v>87</v>
      </c>
      <c r="F30" s="25" t="s">
        <v>88</v>
      </c>
      <c r="G30" s="45" t="s">
        <v>89</v>
      </c>
      <c r="H30" s="41">
        <v>0</v>
      </c>
      <c r="I30" s="77">
        <v>-150000</v>
      </c>
      <c r="J30" s="29"/>
      <c r="K30" s="29"/>
      <c r="L30" s="29"/>
      <c r="M30" s="29"/>
      <c r="N30" s="68">
        <f t="shared" si="13"/>
        <v>-150000</v>
      </c>
    </row>
    <row r="31" spans="1:14" s="28" customFormat="1" x14ac:dyDescent="0.4">
      <c r="A31" s="49" t="s">
        <v>32</v>
      </c>
      <c r="B31" s="49"/>
      <c r="C31" s="22"/>
      <c r="D31" s="47"/>
      <c r="E31" s="47"/>
      <c r="F31" s="42"/>
      <c r="G31" s="42"/>
      <c r="H31" s="43">
        <f t="shared" ref="H31:N31" si="14">+SUBTOTAL(9, H32:H53)</f>
        <v>-9063792.1495999992</v>
      </c>
      <c r="I31" s="43">
        <f t="shared" si="14"/>
        <v>-122981</v>
      </c>
      <c r="J31" s="43">
        <f t="shared" si="14"/>
        <v>-1772431.1272716511</v>
      </c>
      <c r="K31" s="43">
        <f t="shared" si="14"/>
        <v>-50000</v>
      </c>
      <c r="L31" s="43">
        <f t="shared" si="14"/>
        <v>-72000</v>
      </c>
      <c r="M31" s="43">
        <f t="shared" si="14"/>
        <v>468300.00030000001</v>
      </c>
      <c r="N31" s="43">
        <f t="shared" si="14"/>
        <v>-10612904.276571648</v>
      </c>
    </row>
    <row r="32" spans="1:14" x14ac:dyDescent="0.4">
      <c r="A32" s="88" t="s">
        <v>60</v>
      </c>
      <c r="B32" s="89"/>
      <c r="C32" s="89"/>
      <c r="D32" s="86"/>
      <c r="E32" s="47"/>
      <c r="F32" s="47"/>
      <c r="G32" s="47"/>
      <c r="H32" s="48">
        <f t="shared" ref="H32:N32" si="15">+SUBTOTAL(9, H33:H53)</f>
        <v>-9063792.1495999992</v>
      </c>
      <c r="I32" s="48">
        <f t="shared" si="15"/>
        <v>-122981</v>
      </c>
      <c r="J32" s="48">
        <f t="shared" si="15"/>
        <v>-1772431.1272716511</v>
      </c>
      <c r="K32" s="48">
        <f t="shared" si="15"/>
        <v>-50000</v>
      </c>
      <c r="L32" s="48">
        <f t="shared" si="15"/>
        <v>-72000</v>
      </c>
      <c r="M32" s="48">
        <f t="shared" si="15"/>
        <v>468300.00030000001</v>
      </c>
      <c r="N32" s="48">
        <f t="shared" si="15"/>
        <v>-10612904.276571648</v>
      </c>
    </row>
    <row r="33" spans="1:14" s="50" customFormat="1" ht="25.95" customHeight="1" x14ac:dyDescent="0.4">
      <c r="A33" s="44" t="s">
        <v>45</v>
      </c>
      <c r="B33" s="45" t="s">
        <v>46</v>
      </c>
      <c r="C33" s="61" t="s">
        <v>28</v>
      </c>
      <c r="D33" s="44" t="s">
        <v>15</v>
      </c>
      <c r="E33" s="44" t="s">
        <v>15</v>
      </c>
      <c r="F33" s="56" t="s">
        <v>49</v>
      </c>
      <c r="G33" s="44" t="s">
        <v>50</v>
      </c>
      <c r="H33" s="46">
        <v>-4170926.8104826002</v>
      </c>
      <c r="I33" s="46"/>
      <c r="J33" s="46">
        <v>-512446.95261631149</v>
      </c>
      <c r="K33" s="46"/>
      <c r="L33" s="46"/>
      <c r="M33" s="46">
        <v>242713.45386144644</v>
      </c>
      <c r="N33" s="68">
        <f>+H33+I33+J33+L33+M33+K33</f>
        <v>-4440660.3092374653</v>
      </c>
    </row>
    <row r="34" spans="1:14" s="50" customFormat="1" x14ac:dyDescent="0.4">
      <c r="A34" s="44"/>
      <c r="B34" s="45"/>
      <c r="C34" s="61" t="s">
        <v>28</v>
      </c>
      <c r="D34" s="44"/>
      <c r="E34" s="44"/>
      <c r="F34" s="56" t="s">
        <v>52</v>
      </c>
      <c r="G34" s="44" t="s">
        <v>51</v>
      </c>
      <c r="H34" s="46">
        <v>-383550.57664696459</v>
      </c>
      <c r="I34" s="46"/>
      <c r="J34" s="46">
        <v>-122857.495672811</v>
      </c>
      <c r="K34" s="46"/>
      <c r="L34" s="46"/>
      <c r="M34" s="46"/>
      <c r="N34" s="68">
        <f t="shared" ref="N34:N53" si="16">+H34+I34+J34+L34+M34+K34</f>
        <v>-506408.07231977559</v>
      </c>
    </row>
    <row r="35" spans="1:14" s="50" customFormat="1" x14ac:dyDescent="0.4">
      <c r="A35" s="44"/>
      <c r="B35" s="45"/>
      <c r="C35" s="61" t="s">
        <v>28</v>
      </c>
      <c r="D35" s="44" t="s">
        <v>29</v>
      </c>
      <c r="E35" s="44" t="s">
        <v>30</v>
      </c>
      <c r="F35" s="56" t="s">
        <v>52</v>
      </c>
      <c r="G35" s="44" t="s">
        <v>51</v>
      </c>
      <c r="H35" s="46">
        <v>-71540.307383953026</v>
      </c>
      <c r="I35" s="46"/>
      <c r="J35" s="46"/>
      <c r="K35" s="46"/>
      <c r="L35" s="46"/>
      <c r="M35" s="46"/>
      <c r="N35" s="68">
        <f t="shared" si="16"/>
        <v>-71540.307383953026</v>
      </c>
    </row>
    <row r="36" spans="1:14" s="50" customFormat="1" x14ac:dyDescent="0.35">
      <c r="A36" s="44"/>
      <c r="B36" s="45"/>
      <c r="C36" s="61" t="s">
        <v>28</v>
      </c>
      <c r="D36" s="2" t="s">
        <v>96</v>
      </c>
      <c r="E36" s="2" t="s">
        <v>97</v>
      </c>
      <c r="F36" s="56" t="s">
        <v>52</v>
      </c>
      <c r="G36" s="44" t="s">
        <v>51</v>
      </c>
      <c r="H36" s="46">
        <v>0</v>
      </c>
      <c r="I36" s="46"/>
      <c r="J36" s="46"/>
      <c r="K36" s="46"/>
      <c r="L36" s="46">
        <v>-39904.266240000004</v>
      </c>
      <c r="M36" s="46"/>
      <c r="N36" s="68">
        <f t="shared" si="16"/>
        <v>-39904.266240000004</v>
      </c>
    </row>
    <row r="37" spans="1:14" s="50" customFormat="1" x14ac:dyDescent="0.35">
      <c r="A37" s="44"/>
      <c r="B37" s="45"/>
      <c r="C37" s="61" t="s">
        <v>28</v>
      </c>
      <c r="D37" s="25" t="s">
        <v>86</v>
      </c>
      <c r="E37" s="25" t="s">
        <v>87</v>
      </c>
      <c r="F37" s="56" t="s">
        <v>52</v>
      </c>
      <c r="G37" s="44" t="s">
        <v>51</v>
      </c>
      <c r="H37" s="46">
        <v>0</v>
      </c>
      <c r="I37" s="46">
        <v>-60000</v>
      </c>
      <c r="J37" s="46">
        <v>35000</v>
      </c>
      <c r="K37" s="46"/>
      <c r="L37" s="46"/>
      <c r="M37" s="46"/>
      <c r="N37" s="68">
        <f t="shared" si="16"/>
        <v>-25000</v>
      </c>
    </row>
    <row r="38" spans="1:14" s="50" customFormat="1" x14ac:dyDescent="0.4">
      <c r="A38" s="44"/>
      <c r="B38" s="45"/>
      <c r="C38" s="61" t="s">
        <v>28</v>
      </c>
      <c r="D38" s="44"/>
      <c r="E38" s="44"/>
      <c r="F38" s="56" t="s">
        <v>31</v>
      </c>
      <c r="G38" s="44" t="s">
        <v>62</v>
      </c>
      <c r="H38" s="46">
        <v>-997.60665599999993</v>
      </c>
      <c r="I38" s="46"/>
      <c r="J38" s="46">
        <v>-27</v>
      </c>
      <c r="K38" s="46"/>
      <c r="L38" s="46"/>
      <c r="M38" s="46"/>
      <c r="N38" s="68">
        <f t="shared" si="16"/>
        <v>-1024.6066559999999</v>
      </c>
    </row>
    <row r="39" spans="1:14" s="50" customFormat="1" x14ac:dyDescent="0.4">
      <c r="A39" s="44"/>
      <c r="B39" s="44"/>
      <c r="C39" s="61" t="s">
        <v>26</v>
      </c>
      <c r="D39" s="44" t="s">
        <v>15</v>
      </c>
      <c r="E39" s="44" t="s">
        <v>15</v>
      </c>
      <c r="F39" s="56" t="s">
        <v>49</v>
      </c>
      <c r="G39" s="44" t="s">
        <v>63</v>
      </c>
      <c r="H39" s="46">
        <v>-94640</v>
      </c>
      <c r="I39" s="46"/>
      <c r="J39" s="46"/>
      <c r="K39" s="46"/>
      <c r="L39" s="46"/>
      <c r="M39" s="46"/>
      <c r="N39" s="68">
        <f t="shared" si="16"/>
        <v>-94640</v>
      </c>
    </row>
    <row r="40" spans="1:14" s="50" customFormat="1" x14ac:dyDescent="0.4">
      <c r="A40" s="44"/>
      <c r="B40" s="44"/>
      <c r="C40" s="61" t="s">
        <v>26</v>
      </c>
      <c r="D40" s="44"/>
      <c r="E40" s="44"/>
      <c r="F40" s="44" t="s">
        <v>52</v>
      </c>
      <c r="G40" s="44" t="s">
        <v>64</v>
      </c>
      <c r="H40" s="46">
        <v>-15600</v>
      </c>
      <c r="I40" s="46"/>
      <c r="J40" s="46"/>
      <c r="K40" s="46"/>
      <c r="L40" s="46"/>
      <c r="M40" s="46"/>
      <c r="N40" s="68">
        <f t="shared" si="16"/>
        <v>-15600</v>
      </c>
    </row>
    <row r="41" spans="1:14" s="50" customFormat="1" x14ac:dyDescent="0.4">
      <c r="A41" s="44"/>
      <c r="B41" s="44"/>
      <c r="C41" s="61" t="s">
        <v>27</v>
      </c>
      <c r="D41" s="44" t="s">
        <v>15</v>
      </c>
      <c r="E41" s="44" t="s">
        <v>15</v>
      </c>
      <c r="F41" s="44" t="s">
        <v>52</v>
      </c>
      <c r="G41" s="44" t="s">
        <v>51</v>
      </c>
      <c r="H41" s="46">
        <v>-1000</v>
      </c>
      <c r="I41" s="46"/>
      <c r="J41" s="46"/>
      <c r="K41" s="46"/>
      <c r="L41" s="46"/>
      <c r="M41" s="46"/>
      <c r="N41" s="68">
        <f t="shared" si="16"/>
        <v>-1000</v>
      </c>
    </row>
    <row r="42" spans="1:14" s="50" customFormat="1" x14ac:dyDescent="0.4">
      <c r="A42" s="44"/>
      <c r="B42" s="44"/>
      <c r="C42" s="61" t="s">
        <v>31</v>
      </c>
      <c r="D42" s="44" t="s">
        <v>15</v>
      </c>
      <c r="E42" s="44" t="s">
        <v>15</v>
      </c>
      <c r="F42" s="56" t="s">
        <v>53</v>
      </c>
      <c r="G42" s="44" t="s">
        <v>5</v>
      </c>
      <c r="H42" s="46">
        <v>-88230.5935168</v>
      </c>
      <c r="I42" s="46"/>
      <c r="J42" s="46"/>
      <c r="K42" s="46"/>
      <c r="L42" s="46"/>
      <c r="M42" s="46"/>
      <c r="N42" s="68">
        <f t="shared" si="16"/>
        <v>-88230.5935168</v>
      </c>
    </row>
    <row r="43" spans="1:14" s="50" customFormat="1" ht="27.45" customHeight="1" x14ac:dyDescent="0.4">
      <c r="A43" s="44" t="s">
        <v>47</v>
      </c>
      <c r="B43" s="45" t="s">
        <v>48</v>
      </c>
      <c r="C43" s="61" t="s">
        <v>28</v>
      </c>
      <c r="D43" s="44" t="s">
        <v>15</v>
      </c>
      <c r="E43" s="44" t="s">
        <v>15</v>
      </c>
      <c r="F43" s="44" t="s">
        <v>49</v>
      </c>
      <c r="G43" s="44" t="s">
        <v>50</v>
      </c>
      <c r="H43" s="46">
        <v>-2509418.1895173998</v>
      </c>
      <c r="I43" s="46"/>
      <c r="J43" s="46">
        <v>-689459.34318368963</v>
      </c>
      <c r="K43" s="46"/>
      <c r="L43" s="46"/>
      <c r="M43" s="46">
        <v>152286.54623855356</v>
      </c>
      <c r="N43" s="68">
        <f t="shared" si="16"/>
        <v>-3046590.9864625358</v>
      </c>
    </row>
    <row r="44" spans="1:14" s="50" customFormat="1" x14ac:dyDescent="0.35">
      <c r="A44" s="44"/>
      <c r="B44" s="44"/>
      <c r="C44" s="61" t="s">
        <v>28</v>
      </c>
      <c r="D44" s="25" t="s">
        <v>90</v>
      </c>
      <c r="E44" s="25" t="s">
        <v>91</v>
      </c>
      <c r="F44" s="44" t="s">
        <v>49</v>
      </c>
      <c r="G44" s="44" t="s">
        <v>51</v>
      </c>
      <c r="H44" s="46">
        <v>0</v>
      </c>
      <c r="I44" s="46">
        <v>-62980.999999999993</v>
      </c>
      <c r="J44" s="46"/>
      <c r="K44" s="46"/>
      <c r="L44" s="46"/>
      <c r="M44" s="46"/>
      <c r="N44" s="68">
        <f>+H44+I44+J44+L44+M44+K44</f>
        <v>-62980.999999999993</v>
      </c>
    </row>
    <row r="45" spans="1:14" s="50" customFormat="1" x14ac:dyDescent="0.4">
      <c r="A45" s="44"/>
      <c r="B45" s="44"/>
      <c r="C45" s="61" t="s">
        <v>28</v>
      </c>
      <c r="D45" s="44"/>
      <c r="E45" s="44"/>
      <c r="F45" s="44" t="s">
        <v>52</v>
      </c>
      <c r="G45" s="44" t="s">
        <v>51</v>
      </c>
      <c r="H45" s="46">
        <v>-455334.08325303544</v>
      </c>
      <c r="I45" s="46"/>
      <c r="J45" s="46">
        <v>-482511.63647883898</v>
      </c>
      <c r="K45" s="46"/>
      <c r="L45" s="46"/>
      <c r="M45" s="46">
        <v>73300.000199999995</v>
      </c>
      <c r="N45" s="68">
        <f t="shared" si="16"/>
        <v>-864545.71953187441</v>
      </c>
    </row>
    <row r="46" spans="1:14" s="50" customFormat="1" x14ac:dyDescent="0.4">
      <c r="A46" s="44"/>
      <c r="B46" s="44"/>
      <c r="C46" s="61" t="s">
        <v>28</v>
      </c>
      <c r="D46" s="44" t="s">
        <v>29</v>
      </c>
      <c r="E46" s="44" t="s">
        <v>30</v>
      </c>
      <c r="F46" s="44" t="s">
        <v>52</v>
      </c>
      <c r="G46" s="44" t="s">
        <v>51</v>
      </c>
      <c r="H46" s="46">
        <v>-57541.182316046972</v>
      </c>
      <c r="I46" s="46"/>
      <c r="J46" s="46"/>
      <c r="K46" s="46"/>
      <c r="L46" s="46"/>
      <c r="M46" s="46"/>
      <c r="N46" s="68">
        <f t="shared" si="16"/>
        <v>-57541.182316046972</v>
      </c>
    </row>
    <row r="47" spans="1:14" s="50" customFormat="1" x14ac:dyDescent="0.35">
      <c r="A47" s="44"/>
      <c r="B47" s="44"/>
      <c r="C47" s="61" t="s">
        <v>28</v>
      </c>
      <c r="D47" s="25" t="s">
        <v>94</v>
      </c>
      <c r="E47" s="25" t="s">
        <v>95</v>
      </c>
      <c r="F47" s="44" t="s">
        <v>52</v>
      </c>
      <c r="G47" s="44" t="s">
        <v>51</v>
      </c>
      <c r="H47" s="46">
        <v>0</v>
      </c>
      <c r="I47" s="46"/>
      <c r="J47" s="46"/>
      <c r="K47" s="46">
        <v>-50000</v>
      </c>
      <c r="L47" s="46"/>
      <c r="M47" s="46"/>
      <c r="N47" s="68">
        <f t="shared" si="16"/>
        <v>-50000</v>
      </c>
    </row>
    <row r="48" spans="1:14" s="50" customFormat="1" x14ac:dyDescent="0.35">
      <c r="A48" s="44"/>
      <c r="B48" s="44"/>
      <c r="C48" s="61" t="s">
        <v>28</v>
      </c>
      <c r="D48" s="25" t="s">
        <v>96</v>
      </c>
      <c r="E48" s="25" t="s">
        <v>97</v>
      </c>
      <c r="F48" s="56" t="s">
        <v>52</v>
      </c>
      <c r="G48" s="44" t="s">
        <v>51</v>
      </c>
      <c r="H48" s="46">
        <v>0</v>
      </c>
      <c r="I48" s="46"/>
      <c r="J48" s="46"/>
      <c r="K48" s="46"/>
      <c r="L48" s="46">
        <v>-32095.733760000003</v>
      </c>
      <c r="M48" s="46"/>
      <c r="N48" s="68">
        <f t="shared" si="16"/>
        <v>-32095.733760000003</v>
      </c>
    </row>
    <row r="49" spans="1:14" s="50" customFormat="1" x14ac:dyDescent="0.35">
      <c r="A49" s="44"/>
      <c r="B49" s="44"/>
      <c r="C49" s="61" t="s">
        <v>28</v>
      </c>
      <c r="D49" s="30"/>
      <c r="E49" s="30"/>
      <c r="F49" s="56" t="s">
        <v>31</v>
      </c>
      <c r="G49" s="44" t="s">
        <v>62</v>
      </c>
      <c r="H49" s="46">
        <v>-802.39334400000018</v>
      </c>
      <c r="I49" s="46"/>
      <c r="J49" s="46">
        <v>-128.69931999999994</v>
      </c>
      <c r="K49" s="46"/>
      <c r="L49" s="46"/>
      <c r="M49" s="46"/>
      <c r="N49" s="68">
        <f t="shared" si="16"/>
        <v>-931.09266400000013</v>
      </c>
    </row>
    <row r="50" spans="1:14" s="50" customFormat="1" x14ac:dyDescent="0.4">
      <c r="A50" s="44"/>
      <c r="B50" s="44"/>
      <c r="C50" s="61" t="s">
        <v>26</v>
      </c>
      <c r="D50" s="44" t="s">
        <v>15</v>
      </c>
      <c r="E50" s="44" t="s">
        <v>15</v>
      </c>
      <c r="F50" s="44" t="s">
        <v>49</v>
      </c>
      <c r="G50" s="44" t="s">
        <v>65</v>
      </c>
      <c r="H50" s="46">
        <v>-775589.00000000012</v>
      </c>
      <c r="I50" s="46"/>
      <c r="J50" s="46"/>
      <c r="K50" s="46"/>
      <c r="L50" s="46"/>
      <c r="M50" s="46"/>
      <c r="N50" s="68">
        <f t="shared" si="16"/>
        <v>-775589.00000000012</v>
      </c>
    </row>
    <row r="51" spans="1:14" s="50" customFormat="1" x14ac:dyDescent="0.4">
      <c r="A51" s="44"/>
      <c r="B51" s="44"/>
      <c r="C51" s="61" t="s">
        <v>26</v>
      </c>
      <c r="D51" s="44"/>
      <c r="E51" s="44"/>
      <c r="F51" s="44" t="s">
        <v>52</v>
      </c>
      <c r="G51" s="44" t="s">
        <v>66</v>
      </c>
      <c r="H51" s="46">
        <v>-92669</v>
      </c>
      <c r="I51" s="46"/>
      <c r="J51" s="46"/>
      <c r="K51" s="46"/>
      <c r="L51" s="46"/>
      <c r="M51" s="46"/>
      <c r="N51" s="68">
        <f t="shared" si="16"/>
        <v>-92669</v>
      </c>
    </row>
    <row r="52" spans="1:14" s="50" customFormat="1" x14ac:dyDescent="0.4">
      <c r="A52" s="44"/>
      <c r="B52" s="44"/>
      <c r="C52" s="61" t="s">
        <v>27</v>
      </c>
      <c r="D52" s="44" t="s">
        <v>15</v>
      </c>
      <c r="E52" s="44" t="s">
        <v>15</v>
      </c>
      <c r="F52" s="44" t="s">
        <v>52</v>
      </c>
      <c r="G52" s="44" t="s">
        <v>51</v>
      </c>
      <c r="H52" s="46">
        <v>-2000</v>
      </c>
      <c r="I52" s="46"/>
      <c r="J52" s="46"/>
      <c r="K52" s="46"/>
      <c r="L52" s="46"/>
      <c r="M52" s="46"/>
      <c r="N52" s="68">
        <f t="shared" si="16"/>
        <v>-2000</v>
      </c>
    </row>
    <row r="53" spans="1:14" s="50" customFormat="1" x14ac:dyDescent="0.4">
      <c r="A53" s="44"/>
      <c r="B53" s="44"/>
      <c r="C53" s="61" t="s">
        <v>31</v>
      </c>
      <c r="D53" s="44" t="s">
        <v>15</v>
      </c>
      <c r="E53" s="44" t="s">
        <v>15</v>
      </c>
      <c r="F53" s="44" t="s">
        <v>53</v>
      </c>
      <c r="G53" s="44" t="s">
        <v>5</v>
      </c>
      <c r="H53" s="46">
        <v>-343952.40648320003</v>
      </c>
      <c r="I53" s="46"/>
      <c r="J53" s="46"/>
      <c r="K53" s="46"/>
      <c r="L53" s="46"/>
      <c r="M53" s="46"/>
      <c r="N53" s="68">
        <f t="shared" si="16"/>
        <v>-343952.40648320003</v>
      </c>
    </row>
    <row r="54" spans="1:14" s="50" customFormat="1" x14ac:dyDescent="0.4">
      <c r="A54" s="57" t="s">
        <v>33</v>
      </c>
      <c r="B54" s="58"/>
      <c r="C54" s="62"/>
      <c r="D54" s="58"/>
      <c r="E54" s="58"/>
      <c r="F54" s="58"/>
      <c r="G54" s="58"/>
      <c r="H54" s="59">
        <f>+SUBTOTAL(9, H55:H57)</f>
        <v>-373626.29989999998</v>
      </c>
      <c r="I54" s="59">
        <f t="shared" ref="I54" si="17">+SUBTOTAL(9, I55:I57)</f>
        <v>0</v>
      </c>
      <c r="J54" s="59">
        <f t="shared" ref="J54" si="18">+SUBTOTAL(9, J55:J57)</f>
        <v>0</v>
      </c>
      <c r="K54" s="59">
        <f t="shared" ref="K54" si="19">+SUBTOTAL(9, K55:K57)</f>
        <v>0</v>
      </c>
      <c r="L54" s="59">
        <f t="shared" ref="L54" si="20">+SUBTOTAL(9, L55:L57)</f>
        <v>0</v>
      </c>
      <c r="M54" s="59">
        <f t="shared" ref="M54" si="21">+SUBTOTAL(9, M55:M57)</f>
        <v>0</v>
      </c>
      <c r="N54" s="59">
        <f t="shared" ref="N54" si="22">+SUBTOTAL(9, N55:N57)</f>
        <v>-373626.29989999998</v>
      </c>
    </row>
    <row r="55" spans="1:14" s="50" customFormat="1" x14ac:dyDescent="0.35">
      <c r="A55" s="44" t="s">
        <v>18</v>
      </c>
      <c r="B55" s="44" t="s">
        <v>19</v>
      </c>
      <c r="C55" s="61" t="s">
        <v>20</v>
      </c>
      <c r="D55" s="44" t="s">
        <v>15</v>
      </c>
      <c r="E55" s="44" t="s">
        <v>15</v>
      </c>
      <c r="F55" s="56" t="s">
        <v>59</v>
      </c>
      <c r="G55" s="25" t="s">
        <v>58</v>
      </c>
      <c r="H55" s="46">
        <v>-335901.74</v>
      </c>
      <c r="I55" s="46"/>
      <c r="J55" s="46"/>
      <c r="K55" s="46"/>
      <c r="L55" s="46"/>
      <c r="M55" s="46"/>
      <c r="N55" s="68">
        <f>+H55+I55+J55+L55+M55</f>
        <v>-335901.74</v>
      </c>
    </row>
    <row r="56" spans="1:14" s="50" customFormat="1" x14ac:dyDescent="0.35">
      <c r="A56" s="44"/>
      <c r="B56" s="44"/>
      <c r="C56" s="61" t="s">
        <v>20</v>
      </c>
      <c r="D56" s="44" t="s">
        <v>29</v>
      </c>
      <c r="E56" s="44" t="s">
        <v>30</v>
      </c>
      <c r="F56" s="56" t="s">
        <v>59</v>
      </c>
      <c r="G56" s="25" t="s">
        <v>58</v>
      </c>
      <c r="H56" s="46">
        <v>-30979.559900000007</v>
      </c>
      <c r="I56" s="46"/>
      <c r="J56" s="46"/>
      <c r="K56" s="46"/>
      <c r="L56" s="46"/>
      <c r="M56" s="46"/>
      <c r="N56" s="68">
        <f>+H56+I56+J56+L56+M56</f>
        <v>-30979.559900000007</v>
      </c>
    </row>
    <row r="57" spans="1:14" s="50" customFormat="1" x14ac:dyDescent="0.35">
      <c r="A57" s="44"/>
      <c r="B57" s="44"/>
      <c r="C57" s="61" t="s">
        <v>26</v>
      </c>
      <c r="D57" s="44"/>
      <c r="E57" s="44"/>
      <c r="F57" s="56" t="s">
        <v>59</v>
      </c>
      <c r="G57" s="25" t="s">
        <v>58</v>
      </c>
      <c r="H57" s="46">
        <v>-6745</v>
      </c>
      <c r="I57" s="46"/>
      <c r="J57" s="46"/>
      <c r="K57" s="46"/>
      <c r="L57" s="46"/>
      <c r="M57" s="46"/>
      <c r="N57" s="68">
        <f>+H57+I57+J57+L57+M57</f>
        <v>-6745</v>
      </c>
    </row>
    <row r="59" spans="1:14" ht="32.6" customHeight="1" x14ac:dyDescent="0.4">
      <c r="A59" s="84" t="s">
        <v>34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spans="1:14" ht="23.5" customHeight="1" x14ac:dyDescent="0.4">
      <c r="A60" s="63"/>
      <c r="B60" s="63"/>
      <c r="C60" s="63"/>
      <c r="D60" s="63"/>
      <c r="E60" s="63"/>
      <c r="F60" s="63"/>
      <c r="G60" s="63"/>
      <c r="H60" s="63"/>
    </row>
    <row r="61" spans="1:14" x14ac:dyDescent="0.4">
      <c r="A61" s="51"/>
      <c r="B61" s="51"/>
      <c r="C61" s="51"/>
      <c r="D61" s="51"/>
      <c r="E61" s="51"/>
      <c r="F61" s="51"/>
      <c r="G61" s="51"/>
      <c r="H61" s="51"/>
    </row>
  </sheetData>
  <autoFilter ref="A13:N57" xr:uid="{A7826E59-DB5E-41CB-BD2D-1C70DBC9B77F}"/>
  <mergeCells count="5">
    <mergeCell ref="G2:N3"/>
    <mergeCell ref="A59:N59"/>
    <mergeCell ref="A26:B26"/>
    <mergeCell ref="A16:B16"/>
    <mergeCell ref="A32:D3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9ab43159307ffeb10efcb846df9f4aef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e2744a43c863a08ed2f9f63c7f461221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F925AD-121B-4216-B784-536A439C49D1}"/>
</file>

<file path=customXml/itemProps2.xml><?xml version="1.0" encoding="utf-8"?>
<ds:datastoreItem xmlns:ds="http://schemas.openxmlformats.org/officeDocument/2006/customXml" ds:itemID="{F690A00D-AB25-4D35-987E-64B9CE405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B0F8D-0917-4BE0-BD95-30D39B6A61B2}">
  <ds:schemaRefs>
    <ds:schemaRef ds:uri="9b483750-598d-46a0-877d-052f8f804d23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6f0d7a7-7317-4211-b722-0acf268d17f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 TTJA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2022-12-30T15:21:18Z</cp:lastPrinted>
  <dcterms:created xsi:type="dcterms:W3CDTF">2022-12-29T14:58:20Z</dcterms:created>
  <dcterms:modified xsi:type="dcterms:W3CDTF">2026-06-18T14:24:31Z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2024-12-12T13:19:45Z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95e8c13f-101a-47b6-95c8-2e99d3f75ea5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